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60" windowWidth="16980" windowHeight="14660" tabRatio="803" activeTab="0"/>
  </bookViews>
  <sheets>
    <sheet name="Form" sheetId="1" r:id="rId1"/>
    <sheet name="sheet2" sheetId="2" r:id="rId2"/>
  </sheets>
  <definedNames>
    <definedName name="_xlnm.Print_Area" localSheetId="0">'Form'!$A$1:$C$58</definedName>
  </definedNames>
  <calcPr fullCalcOnLoad="1"/>
</workbook>
</file>

<file path=xl/sharedStrings.xml><?xml version="1.0" encoding="utf-8"?>
<sst xmlns="http://schemas.openxmlformats.org/spreadsheetml/2006/main" count="75" uniqueCount="75">
  <si>
    <t>single</t>
  </si>
  <si>
    <t>Excise cost/rebate</t>
  </si>
  <si>
    <t>$1/gal</t>
  </si>
  <si>
    <t xml:space="preserve">20 mpg </t>
  </si>
  <si>
    <t>elc/ht</t>
  </si>
  <si>
    <t>rebate</t>
  </si>
  <si>
    <t>couple</t>
  </si>
  <si>
    <t>Enter all interest, dividends and other investment income (not capital gains) (Forms 102 box 2)</t>
  </si>
  <si>
    <t>Total of all debts including home mortgage principal debt (Forms 104 box 1)</t>
  </si>
  <si>
    <t>Your home(s) and land value(s) (from municipality Forms 101 box 1)</t>
  </si>
  <si>
    <t>Dependents</t>
  </si>
  <si>
    <t>Your signature:                       date:                      Spouse signatue:                              date:</t>
  </si>
  <si>
    <t xml:space="preserve">Enter all nonwage compensation (Forms 105 box 2) </t>
  </si>
  <si>
    <t>20%-Taxable Income:  Subtract line 33 from line 26 (if less than 0, enter 0)</t>
  </si>
  <si>
    <t>Fill in all yellow boxes. The form calculates the values in the other boxes</t>
  </si>
  <si>
    <t xml:space="preserve">Total lines 7, 8, 9, 10 and 11 </t>
  </si>
  <si>
    <t>I (We) cerify that the information above is true.</t>
  </si>
  <si>
    <t>$150/mo</t>
  </si>
  <si>
    <t>600 phasing out over 1st 15x2K</t>
  </si>
  <si>
    <t>600-.02 inc</t>
  </si>
  <si>
    <t>1000 phasing over 25*2K</t>
  </si>
  <si>
    <t>Your Federal Net-worth and Income Taxes:  Add lines 17 and 35</t>
  </si>
  <si>
    <t>State tax: Multiply line 37 by form 101 box 2; See instuctions for more than one state</t>
  </si>
  <si>
    <t>Subtract line 28 from line 27 (if less than 0, enter 0)</t>
  </si>
  <si>
    <t>8 or more</t>
  </si>
  <si>
    <t>s</t>
  </si>
  <si>
    <t>Enter your number of dependents (enter TaxID#s on reverse; limited if 5 or more - see instructions)</t>
  </si>
  <si>
    <t>3%-Taxable Income: Enter the smaller number from lines 26 and 32</t>
  </si>
  <si>
    <t>Enter the sum of line 16 plus 6% of line 26</t>
  </si>
  <si>
    <t>Total of lines 2, 3, and 4</t>
  </si>
  <si>
    <t>Your net worth is sum of lines 14,19&amp;20 plus personal items under $50,000. Your home equity is line 7 minus mortgage principal debt.</t>
  </si>
  <si>
    <t>Add lines 43 and 44</t>
  </si>
  <si>
    <t>If line 45 greater than line 42 - enter the difference. This is your refund:</t>
  </si>
  <si>
    <t>TFA contribution (Forms 102 box 3 - may not exceed smaller of: 10% of line 26 OR $10,000 per spouse)</t>
  </si>
  <si>
    <t>If line 42 greater than line 45 - enter the difference. This is your tax now due:</t>
  </si>
  <si>
    <t>1a</t>
  </si>
  <si>
    <t/>
  </si>
  <si>
    <t>6000mi</t>
  </si>
  <si>
    <t>Subtract line 13 from line 12 (if less than 0, enter 0)</t>
  </si>
  <si>
    <t>FYI</t>
  </si>
  <si>
    <t>Total income: Add together lines 21, 22, 23, 24, and 25</t>
  </si>
  <si>
    <t>The value of all your autos and boats (From DMV Forms 103 box 1)</t>
  </si>
  <si>
    <t xml:space="preserve">Add lines 29, 30 and 31. </t>
  </si>
  <si>
    <t xml:space="preserve">Yes O            </t>
  </si>
  <si>
    <t>I (We) certify that our household's net-worth is less than $200,000. (If unsure, see instructions and worksheet.) If you check YES, you may skip lines 7-15, and must enter 0 on line 16</t>
  </si>
  <si>
    <t>Enter the number "3"</t>
  </si>
  <si>
    <t>Take line 4. Add 1 if single or 2 if married. Multiply by $25,000. Add $180,000 if single or $270,000 if married.</t>
  </si>
  <si>
    <t>Your share of the value any business interests you own minus up to $5000 (Schedule B line 20)</t>
  </si>
  <si>
    <t>Enter business income from Schedule B line 10</t>
  </si>
  <si>
    <t>Enter taxes withheld (Forms 105 box 3) and payments for 2014</t>
  </si>
  <si>
    <t>Enter 1 if you are single with one or more dependents. Enter 2 if you are a married couple (see instructions)</t>
  </si>
  <si>
    <t>The value of all other items you own (personal items &gt;$50,000, cash,  other - see instructions)</t>
  </si>
  <si>
    <t>Effective Federal Income Tax Rate on Total Income and Compensation</t>
  </si>
  <si>
    <t>Effective Federal Net-worth Tax rate on approximate Total Net-worth</t>
  </si>
  <si>
    <t>Income tax: Multiply line 33 x 3%; Multiply line 34 x 20%; Add together &amp; enter (If less than $100, enter $100)</t>
  </si>
  <si>
    <t>Federal War Tax: Multiply line 37 x 6% (If less than $50, enter $50)</t>
  </si>
  <si>
    <t>Fed. Health Ins. Tax: If each household member has a Coverage Certificate, enter 0; Otherwise see instructions</t>
  </si>
  <si>
    <t>Tax Summary - War Tax - State Tax - Municipal Tax</t>
  </si>
  <si>
    <t>Excluding Tax-Free Accounts (TFAs): total of all bank accounts, mutual funds, stocks, etc (Forms102 box 1)</t>
  </si>
  <si>
    <t>Enter value of all Tax-Free Accounts (TFAs) for person on line 1a – (Forms 100 box 1)</t>
  </si>
  <si>
    <t>Net-worth Tax: Multiply line 16 by 2% and enter</t>
  </si>
  <si>
    <t>Your total federal, state, and municipal taxes for 2014: add lines 37, 38, 39, 40 and 41</t>
  </si>
  <si>
    <t>Enter unreimbursed medical expenditures and premiums (see instructions)</t>
  </si>
  <si>
    <t>Taxable Net-worth:  Subtract 15 from 14 (if less than 0, enter 0)</t>
  </si>
  <si>
    <t>Household Net-worth Tax – Enter all values for December 31, 2014</t>
  </si>
  <si>
    <t>Household Income Tax for 2014</t>
  </si>
  <si>
    <t>Enter all wages (Forms 105 box 1; see instructions for income of dependents)</t>
  </si>
  <si>
    <t>Multiply line 5 by $5000</t>
  </si>
  <si>
    <t>Enter all other income (see instructions)</t>
  </si>
  <si>
    <t>Municipal tax: Multiply line 37 by form 101 box 3; See instructions for more than one municipality</t>
  </si>
  <si>
    <t>Enter value of all Tax-Free Accounts (TFAs) for person on line 1b – (Forms 100 box 1)</t>
  </si>
  <si>
    <t>1b</t>
  </si>
  <si>
    <t>Spouse Name:                                           TaxID#                                                               Age on Dec 31, 2014:</t>
  </si>
  <si>
    <t>Your Name:                                               TaxID#                                                               Age on Dec 31, 2014:</t>
  </si>
  <si>
    <t>Excise tax rebate: If line 26 is less than $40,000 ($24,000 if line 3 is 0 or blank), see instructions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</si>
</sst>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0.E+00"/>
    <numFmt numFmtId="169" formatCode="0.0.E+00"/>
    <numFmt numFmtId="170" formatCode="0.00.E+00"/>
    <numFmt numFmtId="171" formatCode="_(* #,##0.0_);_(* \(#,##0.0\);_(* &quot;-&quot;??_);_(@_)"/>
    <numFmt numFmtId="172" formatCode="_(* #,##0_);_(* \(#,##0\);_(* &quot;-&quot;??_);_(@_)"/>
    <numFmt numFmtId="173" formatCode="#,##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.5"/>
      <name val="Geneva"/>
      <family val="0"/>
    </font>
    <font>
      <sz val="9.5"/>
      <name val="Verdana"/>
      <family val="0"/>
    </font>
    <font>
      <b/>
      <sz val="9.5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10"/>
      <name val="Geneva"/>
      <family val="0"/>
    </font>
    <font>
      <b/>
      <sz val="9.5"/>
      <name val="Verdana"/>
      <family val="0"/>
    </font>
    <font>
      <sz val="10"/>
      <name val="Geneva"/>
      <family val="0"/>
    </font>
    <font>
      <sz val="10"/>
      <color indexed="16"/>
      <name val="Geneva"/>
      <family val="0"/>
    </font>
    <font>
      <sz val="11"/>
      <name val="Abadi MT Condensed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" fontId="4" fillId="33" borderId="12" xfId="42" applyNumberFormat="1" applyFont="1" applyFill="1" applyBorder="1" applyAlignment="1">
      <alignment vertical="center" wrapText="1"/>
    </xf>
    <xf numFmtId="3" fontId="4" fillId="0" borderId="12" xfId="42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4" fillId="0" borderId="12" xfId="59" applyNumberFormat="1" applyFont="1" applyBorder="1" applyAlignment="1">
      <alignment vertical="center" wrapText="1"/>
    </xf>
    <xf numFmtId="164" fontId="4" fillId="0" borderId="10" xfId="59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14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23">
      <selection activeCell="B53" sqref="B53"/>
    </sheetView>
  </sheetViews>
  <sheetFormatPr defaultColWidth="11.00390625" defaultRowHeight="12.75"/>
  <cols>
    <col min="1" max="1" width="3.125" style="7" customWidth="1"/>
    <col min="2" max="2" width="79.25390625" style="1" customWidth="1"/>
    <col min="3" max="3" width="9.375" style="5" customWidth="1"/>
    <col min="4" max="4" width="18.125" style="1" customWidth="1"/>
    <col min="5" max="16384" width="10.75390625" style="1" customWidth="1"/>
  </cols>
  <sheetData>
    <row r="1" spans="1:3" ht="15.75" customHeight="1">
      <c r="A1" s="9"/>
      <c r="B1" s="26" t="s">
        <v>14</v>
      </c>
      <c r="C1" s="27"/>
    </row>
    <row r="2" spans="1:3" ht="15.75" customHeight="1">
      <c r="A2" s="8" t="s">
        <v>35</v>
      </c>
      <c r="B2" s="28" t="s">
        <v>73</v>
      </c>
      <c r="C2" s="29"/>
    </row>
    <row r="3" spans="1:3" ht="15.75" customHeight="1">
      <c r="A3" s="9" t="s">
        <v>71</v>
      </c>
      <c r="B3" s="12" t="s">
        <v>72</v>
      </c>
      <c r="C3" s="13"/>
    </row>
    <row r="4" spans="1:3" ht="15.75" customHeight="1">
      <c r="A4" s="9">
        <v>2</v>
      </c>
      <c r="B4" s="14" t="s">
        <v>45</v>
      </c>
      <c r="C4" s="13"/>
    </row>
    <row r="5" spans="1:11" ht="15.75" customHeight="1">
      <c r="A5" s="9">
        <f>A4+1</f>
        <v>3</v>
      </c>
      <c r="B5" s="14" t="s">
        <v>50</v>
      </c>
      <c r="C5" s="13"/>
      <c r="H5" s="1" t="s">
        <v>0</v>
      </c>
      <c r="K5" s="1" t="s">
        <v>6</v>
      </c>
    </row>
    <row r="6" spans="1:11" ht="15.75" customHeight="1">
      <c r="A6" s="9">
        <f>A5+1</f>
        <v>4</v>
      </c>
      <c r="B6" s="14" t="s">
        <v>26</v>
      </c>
      <c r="C6" s="13"/>
      <c r="D6" s="1" t="s">
        <v>1</v>
      </c>
      <c r="E6" s="1" t="s">
        <v>3</v>
      </c>
      <c r="F6" s="1" t="s">
        <v>37</v>
      </c>
      <c r="G6" s="1" t="s">
        <v>2</v>
      </c>
      <c r="H6" s="32">
        <v>300</v>
      </c>
      <c r="I6" s="32"/>
      <c r="J6" s="32"/>
      <c r="K6" s="1">
        <v>500</v>
      </c>
    </row>
    <row r="7" spans="1:11" ht="15.75" customHeight="1">
      <c r="A7" s="9">
        <f>A6+1</f>
        <v>5</v>
      </c>
      <c r="B7" s="14" t="s">
        <v>29</v>
      </c>
      <c r="C7" s="16">
        <f>C4+C5+C6</f>
        <v>0</v>
      </c>
      <c r="D7" s="31" t="s">
        <v>4</v>
      </c>
      <c r="E7" s="1" t="s">
        <v>17</v>
      </c>
      <c r="F7" s="34">
        <v>0.2</v>
      </c>
      <c r="H7" s="32">
        <v>360</v>
      </c>
      <c r="I7" s="32"/>
      <c r="J7" s="32"/>
      <c r="K7" s="1">
        <v>500</v>
      </c>
    </row>
    <row r="8" spans="1:11" ht="15.75" customHeight="1">
      <c r="A8" s="10"/>
      <c r="B8" s="14"/>
      <c r="C8" s="16"/>
      <c r="H8" s="32">
        <f>H6+H7</f>
        <v>660</v>
      </c>
      <c r="I8" s="32"/>
      <c r="J8" s="32"/>
      <c r="K8" s="32">
        <f>K6+K7</f>
        <v>1000</v>
      </c>
    </row>
    <row r="9" spans="1:11" ht="15.75" customHeight="1">
      <c r="A9" s="10"/>
      <c r="B9" s="17" t="s">
        <v>64</v>
      </c>
      <c r="C9" s="15"/>
      <c r="D9" s="1">
        <v>150</v>
      </c>
      <c r="G9" s="1" t="s">
        <v>5</v>
      </c>
      <c r="H9" s="32">
        <v>600</v>
      </c>
      <c r="I9" s="32"/>
      <c r="J9" s="32"/>
      <c r="K9" s="32">
        <v>1000</v>
      </c>
    </row>
    <row r="10" spans="1:4" ht="27.75" customHeight="1">
      <c r="A10" s="10">
        <v>6</v>
      </c>
      <c r="B10" s="17" t="s">
        <v>44</v>
      </c>
      <c r="C10" s="25" t="s">
        <v>43</v>
      </c>
      <c r="D10" s="1">
        <v>12</v>
      </c>
    </row>
    <row r="11" spans="1:8" ht="15.75" customHeight="1">
      <c r="A11" s="10">
        <f>A10+1</f>
        <v>7</v>
      </c>
      <c r="B11" s="14" t="s">
        <v>9</v>
      </c>
      <c r="C11" s="18"/>
      <c r="D11" s="1">
        <v>0.2</v>
      </c>
      <c r="H11" s="1" t="s">
        <v>18</v>
      </c>
    </row>
    <row r="12" spans="1:8" ht="15.75" customHeight="1">
      <c r="A12" s="10">
        <f>A11+1</f>
        <v>8</v>
      </c>
      <c r="B12" s="14" t="s">
        <v>58</v>
      </c>
      <c r="C12" s="18"/>
      <c r="D12" s="1">
        <f>D9*D10*D11</f>
        <v>360</v>
      </c>
      <c r="H12" s="1" t="s">
        <v>19</v>
      </c>
    </row>
    <row r="13" spans="1:11" ht="15.75" customHeight="1">
      <c r="A13" s="10">
        <f aca="true" t="shared" si="0" ref="A13:A24">A12+1</f>
        <v>9</v>
      </c>
      <c r="B13" s="14" t="s">
        <v>47</v>
      </c>
      <c r="C13" s="18"/>
      <c r="K13" s="31" t="s">
        <v>20</v>
      </c>
    </row>
    <row r="14" spans="1:3" ht="15.75" customHeight="1">
      <c r="A14" s="10">
        <f t="shared" si="0"/>
        <v>10</v>
      </c>
      <c r="B14" s="14" t="s">
        <v>41</v>
      </c>
      <c r="C14" s="18"/>
    </row>
    <row r="15" spans="1:3" ht="15.75" customHeight="1">
      <c r="A15" s="10">
        <f t="shared" si="0"/>
        <v>11</v>
      </c>
      <c r="B15" s="14" t="s">
        <v>51</v>
      </c>
      <c r="C15" s="18"/>
    </row>
    <row r="16" spans="1:3" ht="15.75" customHeight="1">
      <c r="A16" s="10">
        <f t="shared" si="0"/>
        <v>12</v>
      </c>
      <c r="B16" s="14" t="s">
        <v>15</v>
      </c>
      <c r="C16" s="19">
        <f>SUM(C11:C15)</f>
        <v>0</v>
      </c>
    </row>
    <row r="17" spans="1:3" ht="15.75" customHeight="1">
      <c r="A17" s="10">
        <f t="shared" si="0"/>
        <v>13</v>
      </c>
      <c r="B17" s="14" t="s">
        <v>8</v>
      </c>
      <c r="C17" s="18"/>
    </row>
    <row r="18" spans="1:3" ht="15.75" customHeight="1">
      <c r="A18" s="10">
        <f t="shared" si="0"/>
        <v>14</v>
      </c>
      <c r="B18" s="14" t="s">
        <v>38</v>
      </c>
      <c r="C18" s="19">
        <f>MAX(0,C16-C17)</f>
        <v>0</v>
      </c>
    </row>
    <row r="19" spans="1:3" ht="15.75" customHeight="1">
      <c r="A19" s="10">
        <f t="shared" si="0"/>
        <v>15</v>
      </c>
      <c r="B19" s="14" t="s">
        <v>46</v>
      </c>
      <c r="C19" s="19">
        <f>IF(C5=0,0,(C6+IF(C5=2,2,1))*25000+IF(C5=2,270000,180000))</f>
        <v>0</v>
      </c>
    </row>
    <row r="20" spans="1:3" ht="15.75" customHeight="1">
      <c r="A20" s="10">
        <f t="shared" si="0"/>
        <v>16</v>
      </c>
      <c r="B20" s="14" t="s">
        <v>63</v>
      </c>
      <c r="C20" s="19">
        <f>MAX(0,C18-C19)</f>
        <v>0</v>
      </c>
    </row>
    <row r="21" spans="1:3" ht="15.75" customHeight="1">
      <c r="A21" s="10">
        <f t="shared" si="0"/>
        <v>17</v>
      </c>
      <c r="B21" s="14" t="s">
        <v>60</v>
      </c>
      <c r="C21" s="19">
        <f>C20*0.02</f>
        <v>0</v>
      </c>
    </row>
    <row r="22" spans="1:3" ht="15.75" customHeight="1">
      <c r="A22" s="10">
        <f t="shared" si="0"/>
        <v>18</v>
      </c>
      <c r="B22" s="6" t="s">
        <v>53</v>
      </c>
      <c r="C22" s="24">
        <f>IF(C21=0,0,C21/(C16+C23+C24+45000))</f>
        <v>0</v>
      </c>
    </row>
    <row r="23" spans="1:3" ht="15.75" customHeight="1">
      <c r="A23" s="10">
        <f t="shared" si="0"/>
        <v>19</v>
      </c>
      <c r="B23" s="14" t="s">
        <v>59</v>
      </c>
      <c r="C23" s="18"/>
    </row>
    <row r="24" spans="1:3" ht="15.75" customHeight="1">
      <c r="A24" s="10">
        <f t="shared" si="0"/>
        <v>20</v>
      </c>
      <c r="B24" s="14" t="s">
        <v>70</v>
      </c>
      <c r="C24" s="18"/>
    </row>
    <row r="25" spans="1:3" ht="15.75" customHeight="1">
      <c r="A25" s="10" t="s">
        <v>39</v>
      </c>
      <c r="B25" s="35" t="s">
        <v>30</v>
      </c>
      <c r="C25" s="20">
        <f>IF(OR(AND(C2&lt;&gt;"",C23&gt;(C2-16)*8000),AND(C3&lt;&gt;"",C24&gt;(C3-16)*8000)),"TFA OVER","")</f>
      </c>
    </row>
    <row r="26" spans="1:3" ht="15.75" customHeight="1">
      <c r="A26" s="10"/>
      <c r="B26" s="21" t="s">
        <v>36</v>
      </c>
      <c r="C26" s="16"/>
    </row>
    <row r="27" spans="1:10" ht="15.75" customHeight="1">
      <c r="A27" s="10"/>
      <c r="B27" s="17" t="s">
        <v>65</v>
      </c>
      <c r="C27" s="16"/>
      <c r="J27" s="33"/>
    </row>
    <row r="28" spans="1:10" ht="15.75" customHeight="1">
      <c r="A28" s="10">
        <f>A24+1</f>
        <v>21</v>
      </c>
      <c r="B28" s="14" t="s">
        <v>66</v>
      </c>
      <c r="C28" s="13"/>
      <c r="J28" s="33"/>
    </row>
    <row r="29" spans="1:10" ht="15.75" customHeight="1">
      <c r="A29" s="10">
        <f>A28+1</f>
        <v>22</v>
      </c>
      <c r="B29" s="14" t="s">
        <v>12</v>
      </c>
      <c r="C29" s="13"/>
      <c r="J29" s="33"/>
    </row>
    <row r="30" spans="1:10" ht="15.75" customHeight="1">
      <c r="A30" s="10">
        <f aca="true" t="shared" si="1" ref="A30:A57">A29+1</f>
        <v>23</v>
      </c>
      <c r="B30" s="14" t="s">
        <v>7</v>
      </c>
      <c r="C30" s="13"/>
      <c r="J30" s="33"/>
    </row>
    <row r="31" spans="1:10" ht="15.75" customHeight="1">
      <c r="A31" s="10">
        <f t="shared" si="1"/>
        <v>24</v>
      </c>
      <c r="B31" s="14" t="s">
        <v>48</v>
      </c>
      <c r="C31" s="13"/>
      <c r="J31" s="33"/>
    </row>
    <row r="32" spans="1:10" ht="15.75" customHeight="1">
      <c r="A32" s="10">
        <f t="shared" si="1"/>
        <v>25</v>
      </c>
      <c r="B32" s="14" t="s">
        <v>68</v>
      </c>
      <c r="C32" s="13"/>
      <c r="J32" s="33"/>
    </row>
    <row r="33" spans="1:10" ht="15.75" customHeight="1">
      <c r="A33" s="10">
        <f t="shared" si="1"/>
        <v>26</v>
      </c>
      <c r="B33" s="14" t="s">
        <v>40</v>
      </c>
      <c r="C33" s="16">
        <f>SUM(C28:C32)</f>
        <v>0</v>
      </c>
      <c r="J33" s="33"/>
    </row>
    <row r="34" spans="1:10" ht="15.75" customHeight="1">
      <c r="A34" s="10">
        <f>A33+1</f>
        <v>27</v>
      </c>
      <c r="B34" s="14" t="s">
        <v>62</v>
      </c>
      <c r="C34" s="13"/>
      <c r="J34" s="33"/>
    </row>
    <row r="35" spans="1:10" ht="15.75" customHeight="1">
      <c r="A35" s="10">
        <f t="shared" si="1"/>
        <v>28</v>
      </c>
      <c r="B35" s="14" t="s">
        <v>28</v>
      </c>
      <c r="C35" s="16">
        <f>C33*0.06+C20</f>
        <v>0</v>
      </c>
      <c r="J35" s="33"/>
    </row>
    <row r="36" spans="1:10" ht="15.75" customHeight="1">
      <c r="A36" s="10">
        <f t="shared" si="1"/>
        <v>29</v>
      </c>
      <c r="B36" s="14" t="s">
        <v>23</v>
      </c>
      <c r="C36" s="16">
        <f>MAX(0,C34-C35)</f>
        <v>0</v>
      </c>
      <c r="J36" s="33"/>
    </row>
    <row r="37" spans="1:10" ht="15.75" customHeight="1">
      <c r="A37" s="10">
        <f t="shared" si="1"/>
        <v>30</v>
      </c>
      <c r="B37" s="14" t="s">
        <v>33</v>
      </c>
      <c r="C37" s="13"/>
      <c r="J37" s="33"/>
    </row>
    <row r="38" spans="1:10" ht="15.75" customHeight="1">
      <c r="A38" s="10">
        <f t="shared" si="1"/>
        <v>31</v>
      </c>
      <c r="B38" s="14" t="s">
        <v>67</v>
      </c>
      <c r="C38" s="16">
        <f>5000*C7</f>
        <v>0</v>
      </c>
      <c r="J38" s="33"/>
    </row>
    <row r="39" spans="1:10" ht="15.75" customHeight="1">
      <c r="A39" s="10">
        <f t="shared" si="1"/>
        <v>32</v>
      </c>
      <c r="B39" s="6" t="s">
        <v>42</v>
      </c>
      <c r="C39" s="16">
        <f>C36+C37+C38</f>
        <v>0</v>
      </c>
      <c r="J39" s="33"/>
    </row>
    <row r="40" spans="1:10" ht="15.75" customHeight="1">
      <c r="A40" s="10">
        <f t="shared" si="1"/>
        <v>33</v>
      </c>
      <c r="B40" s="14" t="s">
        <v>27</v>
      </c>
      <c r="C40" s="16">
        <f>MIN(C33,C39)</f>
        <v>0</v>
      </c>
      <c r="J40" s="33"/>
    </row>
    <row r="41" spans="1:10" ht="15.75" customHeight="1">
      <c r="A41" s="10">
        <f t="shared" si="1"/>
        <v>34</v>
      </c>
      <c r="B41" s="14" t="s">
        <v>13</v>
      </c>
      <c r="C41" s="16">
        <f>C33-C40</f>
        <v>0</v>
      </c>
      <c r="J41" s="33"/>
    </row>
    <row r="42" spans="1:10" ht="15.75" customHeight="1">
      <c r="A42" s="10">
        <f t="shared" si="1"/>
        <v>35</v>
      </c>
      <c r="B42" s="14" t="s">
        <v>54</v>
      </c>
      <c r="C42" s="16">
        <f>IF(C2="",0,MAX(100,(C40*0.03)+(C41*0.2)))</f>
        <v>0</v>
      </c>
      <c r="J42" s="33"/>
    </row>
    <row r="43" spans="1:10" ht="15.75" customHeight="1">
      <c r="A43" s="10">
        <f t="shared" si="1"/>
        <v>36</v>
      </c>
      <c r="B43" s="14" t="s">
        <v>52</v>
      </c>
      <c r="C43" s="23">
        <f>IF(C34=0,0,C42/C33)</f>
        <v>0</v>
      </c>
      <c r="J43" s="33"/>
    </row>
    <row r="44" spans="1:10" ht="15.75" customHeight="1">
      <c r="A44" s="10"/>
      <c r="B44" s="14"/>
      <c r="C44" s="16"/>
      <c r="J44" s="33"/>
    </row>
    <row r="45" spans="1:10" ht="15.75" customHeight="1">
      <c r="A45" s="10"/>
      <c r="B45" s="17" t="s">
        <v>57</v>
      </c>
      <c r="C45" s="16"/>
      <c r="J45" s="33"/>
    </row>
    <row r="46" spans="1:10" ht="15.75" customHeight="1">
      <c r="A46" s="10">
        <f>A43+1</f>
        <v>37</v>
      </c>
      <c r="B46" s="14" t="s">
        <v>21</v>
      </c>
      <c r="C46" s="16">
        <f>C21+C42</f>
        <v>0</v>
      </c>
      <c r="J46" s="33"/>
    </row>
    <row r="47" spans="1:10" ht="15.75" customHeight="1">
      <c r="A47" s="10">
        <f t="shared" si="1"/>
        <v>38</v>
      </c>
      <c r="B47" s="14" t="s">
        <v>55</v>
      </c>
      <c r="C47" s="16">
        <f>IF(C2=0,0,MAX(C46*0.06,50))</f>
        <v>0</v>
      </c>
      <c r="J47" s="33"/>
    </row>
    <row r="48" spans="1:10" ht="15.75" customHeight="1">
      <c r="A48" s="10">
        <f t="shared" si="1"/>
        <v>39</v>
      </c>
      <c r="B48" s="14" t="s">
        <v>56</v>
      </c>
      <c r="C48" s="13"/>
      <c r="J48" s="33"/>
    </row>
    <row r="49" spans="1:10" ht="15.75" customHeight="1">
      <c r="A49" s="10">
        <f t="shared" si="1"/>
        <v>40</v>
      </c>
      <c r="B49" s="14" t="s">
        <v>22</v>
      </c>
      <c r="C49" s="13">
        <f>C46*0.3</f>
        <v>0</v>
      </c>
      <c r="J49" s="33"/>
    </row>
    <row r="50" spans="1:10" ht="15.75" customHeight="1">
      <c r="A50" s="10">
        <f t="shared" si="1"/>
        <v>41</v>
      </c>
      <c r="B50" s="14" t="s">
        <v>69</v>
      </c>
      <c r="C50" s="13">
        <f>C46*0.2</f>
        <v>0</v>
      </c>
      <c r="J50" s="33"/>
    </row>
    <row r="51" spans="1:10" ht="15.75" customHeight="1">
      <c r="A51" s="10">
        <f t="shared" si="1"/>
        <v>42</v>
      </c>
      <c r="B51" s="14" t="s">
        <v>61</v>
      </c>
      <c r="C51" s="16">
        <f>SUM(C46:C50)</f>
        <v>0</v>
      </c>
      <c r="J51" s="33"/>
    </row>
    <row r="52" spans="1:10" ht="15.75" customHeight="1">
      <c r="A52" s="10">
        <f t="shared" si="1"/>
        <v>43</v>
      </c>
      <c r="B52" s="14" t="s">
        <v>49</v>
      </c>
      <c r="C52" s="13"/>
      <c r="J52" s="33"/>
    </row>
    <row r="53" spans="1:10" ht="15.75" customHeight="1">
      <c r="A53" s="10">
        <f t="shared" si="1"/>
        <v>44</v>
      </c>
      <c r="B53" s="14" t="s">
        <v>74</v>
      </c>
      <c r="C53" s="15">
        <f>IF(C2="",0,MAX(0,IF(C3=OR(1,2),1000-0.025*C33-C20,600-0.025*C33-C20)))</f>
        <v>0</v>
      </c>
      <c r="J53" s="33"/>
    </row>
    <row r="54" spans="1:10" ht="15.75" customHeight="1">
      <c r="A54" s="10">
        <f t="shared" si="1"/>
        <v>45</v>
      </c>
      <c r="B54" s="14" t="s">
        <v>31</v>
      </c>
      <c r="C54" s="15">
        <f>C52+C53</f>
        <v>0</v>
      </c>
      <c r="J54" s="33"/>
    </row>
    <row r="55" spans="1:10" ht="15.75" customHeight="1">
      <c r="A55" s="10">
        <f t="shared" si="1"/>
        <v>46</v>
      </c>
      <c r="B55" s="14" t="s">
        <v>32</v>
      </c>
      <c r="C55" s="16">
        <f>MAX(0,C54-C51)</f>
        <v>0</v>
      </c>
      <c r="J55" s="33"/>
    </row>
    <row r="56" spans="1:10" ht="15.75" customHeight="1">
      <c r="A56" s="10">
        <f t="shared" si="1"/>
        <v>47</v>
      </c>
      <c r="B56" s="14" t="s">
        <v>34</v>
      </c>
      <c r="C56" s="16">
        <f>MAX(0,C51-C54)</f>
        <v>0</v>
      </c>
      <c r="J56" s="33"/>
    </row>
    <row r="57" spans="1:10" ht="15.75" customHeight="1">
      <c r="A57" s="10">
        <f t="shared" si="1"/>
        <v>48</v>
      </c>
      <c r="B57" s="14" t="s">
        <v>16</v>
      </c>
      <c r="C57" s="16"/>
      <c r="J57" s="33"/>
    </row>
    <row r="58" spans="1:3" ht="15.75" customHeight="1">
      <c r="A58" s="10"/>
      <c r="B58" s="12" t="s">
        <v>11</v>
      </c>
      <c r="C58" s="16"/>
    </row>
    <row r="59" spans="2:3" ht="12.75">
      <c r="B59" s="22"/>
      <c r="C59" s="11"/>
    </row>
    <row r="60" spans="2:3" ht="12.75">
      <c r="B60" s="31" t="s">
        <v>10</v>
      </c>
      <c r="C60" s="30"/>
    </row>
    <row r="61" spans="2:3" ht="12.75">
      <c r="B61" s="1">
        <v>1</v>
      </c>
      <c r="C61" s="30">
        <v>1</v>
      </c>
    </row>
    <row r="62" spans="2:3" ht="12.75">
      <c r="B62" s="1">
        <f aca="true" t="shared" si="2" ref="B62:B67">B61+1</f>
        <v>2</v>
      </c>
      <c r="C62" s="30">
        <v>2</v>
      </c>
    </row>
    <row r="63" spans="2:3" ht="12.75">
      <c r="B63" s="1">
        <f t="shared" si="2"/>
        <v>3</v>
      </c>
      <c r="C63" s="30">
        <v>3</v>
      </c>
    </row>
    <row r="64" spans="2:3" ht="12.75">
      <c r="B64" s="1">
        <f t="shared" si="2"/>
        <v>4</v>
      </c>
      <c r="C64" s="30">
        <v>4</v>
      </c>
    </row>
    <row r="65" spans="2:3" ht="12.75">
      <c r="B65" s="1">
        <f t="shared" si="2"/>
        <v>5</v>
      </c>
      <c r="C65" s="30">
        <v>4.8</v>
      </c>
    </row>
    <row r="66" spans="2:3" ht="12.75">
      <c r="B66" s="1">
        <f t="shared" si="2"/>
        <v>6</v>
      </c>
      <c r="C66" s="30">
        <v>5.4</v>
      </c>
    </row>
    <row r="67" spans="2:3" ht="12.75">
      <c r="B67" s="1">
        <f t="shared" si="2"/>
        <v>7</v>
      </c>
      <c r="C67" s="30">
        <v>5.8</v>
      </c>
    </row>
    <row r="68" spans="2:3" ht="12.75">
      <c r="B68" s="31" t="s">
        <v>24</v>
      </c>
      <c r="C68" s="30">
        <v>6</v>
      </c>
    </row>
    <row r="69" spans="2:3" ht="12.75">
      <c r="B69" s="1" t="s">
        <v>25</v>
      </c>
      <c r="C69" s="30"/>
    </row>
    <row r="70" spans="2:3" ht="12.75">
      <c r="B70" s="31"/>
      <c r="C70" s="30"/>
    </row>
    <row r="71" ht="12.75">
      <c r="C71" s="30"/>
    </row>
  </sheetData>
  <sheetProtection/>
  <printOptions gridLines="1"/>
  <pageMargins left="0.541666666666667" right="0.277777777777778" top="0.36328502415458935" bottom="0.615" header="0.5" footer="0.5"/>
  <pageSetup fitToHeight="1" fitToWidth="1" orientation="portrait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0" sqref="A1:C10"/>
    </sheetView>
  </sheetViews>
  <sheetFormatPr defaultColWidth="11.00390625" defaultRowHeight="12.75"/>
  <sheetData>
    <row r="1" spans="1:3" ht="12.75">
      <c r="A1" s="2"/>
      <c r="C1" s="3"/>
    </row>
    <row r="2" spans="1:3" ht="12.75">
      <c r="A2" s="2"/>
      <c r="C2" s="3"/>
    </row>
    <row r="3" spans="1:3" ht="12.75">
      <c r="A3" s="2"/>
      <c r="C3" s="3"/>
    </row>
    <row r="4" spans="1:3" ht="12.75">
      <c r="A4" s="1"/>
      <c r="B4" s="4"/>
      <c r="C4" s="3"/>
    </row>
    <row r="6" spans="1:3" ht="12.75">
      <c r="A6" s="2"/>
      <c r="C6" s="3"/>
    </row>
    <row r="7" spans="1:3" ht="12.75">
      <c r="A7" s="2"/>
      <c r="C7" s="3"/>
    </row>
    <row r="8" spans="1:3" ht="12.75">
      <c r="A8" s="2"/>
      <c r="C8" s="3"/>
    </row>
    <row r="9" spans="1:3" ht="12.75">
      <c r="A9" s="2"/>
      <c r="C9" s="3"/>
    </row>
    <row r="10" spans="1:3" ht="12.75">
      <c r="A10" s="1"/>
      <c r="B10" s="4"/>
      <c r="C10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Gloor User</dc:creator>
  <cp:keywords/>
  <dc:description/>
  <cp:lastModifiedBy>Peter Gloor User</cp:lastModifiedBy>
  <cp:lastPrinted>2012-01-30T13:12:17Z</cp:lastPrinted>
  <dcterms:created xsi:type="dcterms:W3CDTF">2010-01-16T23:37:49Z</dcterms:created>
  <dcterms:modified xsi:type="dcterms:W3CDTF">2014-10-03T11:09:42Z</dcterms:modified>
  <cp:category/>
  <cp:version/>
  <cp:contentType/>
  <cp:contentStatus/>
</cp:coreProperties>
</file>